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Cycle Time Calculator" sheetId="1" r:id="rId1"/>
    <sheet name="CT Calculator Details" sheetId="2" r:id="rId2"/>
    <sheet name="Notes" sheetId="3" r:id="rId3"/>
  </sheets>
  <definedNames>
    <definedName name="vAv1">'CT Calculator Details'!$C$4</definedName>
    <definedName name="vAv2">'CT Calculator Details'!$C$37</definedName>
    <definedName name="vAv3">'CT Calculator Details'!$C$69</definedName>
    <definedName name="vCa1">'Cycle Time Calculator'!$C$7</definedName>
    <definedName name="vCa2">'Cycle Time Calculator'!$D$7</definedName>
    <definedName name="vCa3">'Cycle Time Calculator'!$E$7</definedName>
    <definedName name="vCr1">'Cycle Time Calculator'!$C$8</definedName>
    <definedName name="vCr2">'Cycle Time Calculator'!$D$8</definedName>
    <definedName name="vCr3">'Cycle Time Calculator'!$E$8</definedName>
    <definedName name="vCs1">'Cycle Time Calculator'!$C$6</definedName>
    <definedName name="vCs2">'Cycle Time Calculator'!$D$6</definedName>
    <definedName name="vCs3">'Cycle Time Calculator'!$E$6</definedName>
    <definedName name="vCV1">'CT Calculator Details'!$C$7</definedName>
    <definedName name="vCV2">'CT Calculator Details'!$C$40</definedName>
    <definedName name="vCV3">'CT Calculator Details'!$C$72</definedName>
    <definedName name="vMaxArr1">'CT Calculator Details'!$C$8</definedName>
    <definedName name="vMaxArr2">'CT Calculator Details'!$C$41</definedName>
    <definedName name="vMaxArr3">'CT Calculator Details'!$C$73</definedName>
    <definedName name="vMTBF1">'Cycle Time Calculator'!$C$9</definedName>
    <definedName name="vMTBF2">'Cycle Time Calculator'!$D$9</definedName>
    <definedName name="vMTBF3">'Cycle Time Calculator'!$E$9</definedName>
    <definedName name="vMTTF1">'CT Calculator Details'!#REF!</definedName>
    <definedName name="vMTTR1">'CT Calculator Details'!$C$3</definedName>
    <definedName name="vMTTR2">'CT Calculator Details'!$C$36</definedName>
    <definedName name="vMTTR3">'CT Calculator Details'!$C$68</definedName>
    <definedName name="vPctDown1">'Cycle Time Calculator'!$C$10</definedName>
    <definedName name="vPctDown2">'Cycle Time Calculator'!$D$10</definedName>
    <definedName name="vPctDown3">'Cycle Time Calculator'!$E$10</definedName>
    <definedName name="vPT1">'Cycle Time Calculator'!$C$5</definedName>
    <definedName name="vPT2">'Cycle Time Calculator'!$D$5</definedName>
    <definedName name="vPT3">'Cycle Time Calculator'!$E$5</definedName>
    <definedName name="vPTStar1">'CT Calculator Details'!$C$6</definedName>
    <definedName name="vPTStar2">'CT Calculator Details'!$C$39</definedName>
    <definedName name="vPTStar3">'CT Calculator Details'!$C$71</definedName>
    <definedName name="vRTR1">'CT Calculator Details'!$C$5</definedName>
    <definedName name="vRTR2">'CT Calculator Details'!$C$38</definedName>
    <definedName name="vRTR3">'CT Calculator Details'!$C$70</definedName>
    <definedName name="vSCV1">'CT Calculator Details'!$C$7</definedName>
    <definedName name="vSCV2">'CT Calculator Details'!$C$40</definedName>
    <definedName name="vSCV3">'CT Calculator Details'!$C$72</definedName>
  </definedNames>
  <calcPr fullCalcOnLoad="1"/>
</workbook>
</file>

<file path=xl/sharedStrings.xml><?xml version="1.0" encoding="utf-8"?>
<sst xmlns="http://schemas.openxmlformats.org/spreadsheetml/2006/main" count="114" uniqueCount="61">
  <si>
    <t>Description</t>
  </si>
  <si>
    <t>Input</t>
  </si>
  <si>
    <t>Notes</t>
  </si>
  <si>
    <t>Regards,</t>
  </si>
  <si>
    <t>Source</t>
  </si>
  <si>
    <t>Operations</t>
  </si>
  <si>
    <t>Scenario 1</t>
  </si>
  <si>
    <t>Scenario 2</t>
  </si>
  <si>
    <t>Scenario 3</t>
  </si>
  <si>
    <t>Data Point</t>
  </si>
  <si>
    <t>Cs</t>
  </si>
  <si>
    <t>FabTime Cycle Time Characteristic Curve Generator</t>
  </si>
  <si>
    <t>Ca</t>
  </si>
  <si>
    <t>Cr</t>
  </si>
  <si>
    <t>MTTR</t>
  </si>
  <si>
    <t>PT</t>
  </si>
  <si>
    <t>Results</t>
  </si>
  <si>
    <t>Av</t>
  </si>
  <si>
    <t>RTR</t>
  </si>
  <si>
    <t>PT*</t>
  </si>
  <si>
    <t>Lambda</t>
  </si>
  <si>
    <t>Repair time to service time ratio = MTTR/PT</t>
  </si>
  <si>
    <t>Average Estimated CT</t>
  </si>
  <si>
    <t>MaxArr</t>
  </si>
  <si>
    <t>MaxArr = Equipment availability / mean process time</t>
  </si>
  <si>
    <t>Calc</t>
  </si>
  <si>
    <t>PctDown</t>
  </si>
  <si>
    <t>Mean value of process time (hours)</t>
  </si>
  <si>
    <t>Cycle Time Calculator Notes</t>
  </si>
  <si>
    <t>SEMATECH Measurement and Improvement of Manufacturing Capacity (MIMAC) project.</t>
  </si>
  <si>
    <t>Arrival rate (entered below as a range)</t>
  </si>
  <si>
    <t>Average est CT</t>
  </si>
  <si>
    <t>PT* = process time adjusted by availability = PT/Av</t>
  </si>
  <si>
    <t>Util</t>
  </si>
  <si>
    <t>Coefficient of variation of process times (StdDev / Avg)</t>
  </si>
  <si>
    <t>Coefficient of variation of lot arrival process (StdDev / Avg)</t>
  </si>
  <si>
    <t>Coefficient of variation of repair process (StdDev / Avg)</t>
  </si>
  <si>
    <t>MTBF</t>
  </si>
  <si>
    <t>Mean time between failures (hours)</t>
  </si>
  <si>
    <t>Downtime percentage (mean repair time / MTBF)</t>
  </si>
  <si>
    <t>Mean time to repair = MTTR = PctDown * MTBF</t>
  </si>
  <si>
    <t>Equipment availability = 1 - PctDown</t>
  </si>
  <si>
    <t>System also has a single failure process, indicated by MTBF and PctDown</t>
  </si>
  <si>
    <t>Calculates Cycle Time for a Single-Tool System with General Arrival and Service Processes</t>
  </si>
  <si>
    <t>Results are for a G/G/1 (general arrival process, general service process, single server) queue with one failure distribution</t>
  </si>
  <si>
    <t>CT/PT</t>
  </si>
  <si>
    <t>Combined CT/PT</t>
  </si>
  <si>
    <t>Jennifer Robinson and Frank Chance</t>
  </si>
  <si>
    <t xml:space="preserve">There are many refinements and expansions that could be made to this spreadsheet -- the first would be to handle multiple tools using one of </t>
  </si>
  <si>
    <t>the available G/G/s approximations.</t>
  </si>
  <si>
    <t xml:space="preserve">For coefficients of variation, larger numbers represent distributions with higher variability. E.g. a totally deterministic process with no variability </t>
  </si>
  <si>
    <t>would have a coefficient of variation of 0. The exponential distribution has a coefficient of variation of 1.</t>
  </si>
  <si>
    <t xml:space="preserve">This approximation comes from a formula that was originally given to us by Ottmar Gihr, of IBM Germany, when we worked with him on the </t>
  </si>
  <si>
    <t>We later modifed the calculation of CV slightly, to follow a formula listed in the text Factory Physics (equation 8.6 in the Second Edition),</t>
  </si>
  <si>
    <t>CV^2</t>
  </si>
  <si>
    <t>CV^2 = calculated system variation = Cs^2 + (1+Cr^2)*RTR*Av*(1-Av)</t>
  </si>
  <si>
    <t>PT*[1+((PT*)x(Lambda))/(1-((PT*)x(Lambda))))*(((Ca^2)/2)+((CV^2)/2))]</t>
  </si>
  <si>
    <t>SCV</t>
  </si>
  <si>
    <t>by W. J. Hopp and M. L. Spearman. We are indebted to Mark Spearman for this reference.</t>
  </si>
  <si>
    <t>This is Revision 2 of the FabTime Characteristic Curve Genarator, released 11/12/01.</t>
  </si>
  <si>
    <t>Copyright © FabTime Inc. 2001-2003. All Rights Reserved. Web: www.fabtime.com. Tel: (408) 549-9932. www.FabTime.com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</si>
</sst>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0.00000000"/>
    <numFmt numFmtId="182" formatCode="0.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167" fontId="1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9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Cycle Time Characteristic Curves</a:t>
            </a:r>
          </a:p>
        </c:rich>
      </c:tx>
      <c:layout>
        <c:manualLayout>
          <c:xMode val="factor"/>
          <c:yMode val="factor"/>
          <c:x val="-0.03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"/>
          <c:w val="0.7765"/>
          <c:h val="0.741"/>
        </c:manualLayout>
      </c:layout>
      <c:lineChart>
        <c:grouping val="standard"/>
        <c:varyColors val="0"/>
        <c:ser>
          <c:idx val="1"/>
          <c:order val="0"/>
          <c:tx>
            <c:strRef>
              <c:f>'CT Calculator Details'!$C$97</c:f>
              <c:strCache>
                <c:ptCount val="1"/>
                <c:pt idx="0">
                  <c:v>Scenario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'CT Calculator Details'!$B$98:$B$116</c:f>
              <c:numCache>
                <c:ptCount val="19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</c:v>
                </c:pt>
                <c:pt idx="4">
                  <c:v>0.6</c:v>
                </c:pt>
                <c:pt idx="5">
                  <c:v>0.625</c:v>
                </c:pt>
                <c:pt idx="6">
                  <c:v>0.65</c:v>
                </c:pt>
                <c:pt idx="7">
                  <c:v>0.675</c:v>
                </c:pt>
                <c:pt idx="8">
                  <c:v>0.7</c:v>
                </c:pt>
                <c:pt idx="9">
                  <c:v>0.725</c:v>
                </c:pt>
                <c:pt idx="10">
                  <c:v>0.75</c:v>
                </c:pt>
                <c:pt idx="11">
                  <c:v>0.775</c:v>
                </c:pt>
                <c:pt idx="12">
                  <c:v>0.8</c:v>
                </c:pt>
                <c:pt idx="13">
                  <c:v>0.825</c:v>
                </c:pt>
                <c:pt idx="14">
                  <c:v>0.85</c:v>
                </c:pt>
                <c:pt idx="15">
                  <c:v>0.875</c:v>
                </c:pt>
                <c:pt idx="16">
                  <c:v>0.9</c:v>
                </c:pt>
                <c:pt idx="17">
                  <c:v>0.925</c:v>
                </c:pt>
                <c:pt idx="18">
                  <c:v>0.95</c:v>
                </c:pt>
              </c:numCache>
            </c:numRef>
          </c:cat>
          <c:val>
            <c:numRef>
              <c:f>'CT Calculator Details'!$C$98:$C$116</c:f>
              <c:numCache>
                <c:ptCount val="19"/>
                <c:pt idx="0">
                  <c:v>1.7166666666666666</c:v>
                </c:pt>
                <c:pt idx="1">
                  <c:v>1.7804093567251464</c:v>
                </c:pt>
                <c:pt idx="2">
                  <c:v>1.851234567901235</c:v>
                </c:pt>
                <c:pt idx="3">
                  <c:v>1.9303921568627451</c:v>
                </c:pt>
                <c:pt idx="4">
                  <c:v>2.019444444444445</c:v>
                </c:pt>
                <c:pt idx="5">
                  <c:v>2.1203703703703707</c:v>
                </c:pt>
                <c:pt idx="6">
                  <c:v>2.2357142857142867</c:v>
                </c:pt>
                <c:pt idx="7">
                  <c:v>2.3688034188034193</c:v>
                </c:pt>
                <c:pt idx="8">
                  <c:v>2.524074074074075</c:v>
                </c:pt>
                <c:pt idx="9">
                  <c:v>2.7075757575757575</c:v>
                </c:pt>
                <c:pt idx="10">
                  <c:v>2.9277777777777794</c:v>
                </c:pt>
                <c:pt idx="11">
                  <c:v>3.196913580246914</c:v>
                </c:pt>
                <c:pt idx="12">
                  <c:v>3.5333333333333354</c:v>
                </c:pt>
                <c:pt idx="13">
                  <c:v>3.965873015873015</c:v>
                </c:pt>
                <c:pt idx="14">
                  <c:v>4.542592592592595</c:v>
                </c:pt>
                <c:pt idx="15">
                  <c:v>5.3500000000000005</c:v>
                </c:pt>
                <c:pt idx="16">
                  <c:v>6.561111111111121</c:v>
                </c:pt>
                <c:pt idx="17">
                  <c:v>8.579629629629634</c:v>
                </c:pt>
                <c:pt idx="18">
                  <c:v>12.616666666666685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'CT Calculator Details'!$D$97</c:f>
              <c:strCache>
                <c:ptCount val="1"/>
                <c:pt idx="0">
                  <c:v>Scenario 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'CT Calculator Details'!$B$98:$B$116</c:f>
              <c:numCache>
                <c:ptCount val="19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</c:v>
                </c:pt>
                <c:pt idx="4">
                  <c:v>0.6</c:v>
                </c:pt>
                <c:pt idx="5">
                  <c:v>0.625</c:v>
                </c:pt>
                <c:pt idx="6">
                  <c:v>0.65</c:v>
                </c:pt>
                <c:pt idx="7">
                  <c:v>0.675</c:v>
                </c:pt>
                <c:pt idx="8">
                  <c:v>0.7</c:v>
                </c:pt>
                <c:pt idx="9">
                  <c:v>0.725</c:v>
                </c:pt>
                <c:pt idx="10">
                  <c:v>0.75</c:v>
                </c:pt>
                <c:pt idx="11">
                  <c:v>0.775</c:v>
                </c:pt>
                <c:pt idx="12">
                  <c:v>0.8</c:v>
                </c:pt>
                <c:pt idx="13">
                  <c:v>0.825</c:v>
                </c:pt>
                <c:pt idx="14">
                  <c:v>0.85</c:v>
                </c:pt>
                <c:pt idx="15">
                  <c:v>0.875</c:v>
                </c:pt>
                <c:pt idx="16">
                  <c:v>0.9</c:v>
                </c:pt>
                <c:pt idx="17">
                  <c:v>0.925</c:v>
                </c:pt>
                <c:pt idx="18">
                  <c:v>0.95</c:v>
                </c:pt>
              </c:numCache>
            </c:numRef>
          </c:cat>
          <c:val>
            <c:numRef>
              <c:f>'CT Calculator Details'!$D$98:$D$116</c:f>
              <c:numCache>
                <c:ptCount val="19"/>
                <c:pt idx="0">
                  <c:v>1.8666666666666667</c:v>
                </c:pt>
                <c:pt idx="1">
                  <c:v>1.9461988304093567</c:v>
                </c:pt>
                <c:pt idx="2">
                  <c:v>2.0345679012345683</c:v>
                </c:pt>
                <c:pt idx="3">
                  <c:v>2.1333333333333333</c:v>
                </c:pt>
                <c:pt idx="4">
                  <c:v>2.244444444444445</c:v>
                </c:pt>
                <c:pt idx="5">
                  <c:v>2.3703703703703702</c:v>
                </c:pt>
                <c:pt idx="6">
                  <c:v>2.514285714285715</c:v>
                </c:pt>
                <c:pt idx="7">
                  <c:v>2.6803418803418806</c:v>
                </c:pt>
                <c:pt idx="8">
                  <c:v>2.8740740740740747</c:v>
                </c:pt>
                <c:pt idx="9">
                  <c:v>3.103030303030303</c:v>
                </c:pt>
                <c:pt idx="10">
                  <c:v>3.377777777777779</c:v>
                </c:pt>
                <c:pt idx="11">
                  <c:v>3.7135802469135806</c:v>
                </c:pt>
                <c:pt idx="12">
                  <c:v>4.1333333333333355</c:v>
                </c:pt>
                <c:pt idx="13">
                  <c:v>4.673015873015872</c:v>
                </c:pt>
                <c:pt idx="14">
                  <c:v>5.392592592592595</c:v>
                </c:pt>
                <c:pt idx="15">
                  <c:v>6.4</c:v>
                </c:pt>
                <c:pt idx="16">
                  <c:v>7.911111111111121</c:v>
                </c:pt>
                <c:pt idx="17">
                  <c:v>10.429629629629634</c:v>
                </c:pt>
                <c:pt idx="18">
                  <c:v>15.466666666666686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'CT Calculator Details'!$E$97</c:f>
              <c:strCache>
                <c:ptCount val="1"/>
                <c:pt idx="0">
                  <c:v>Scenario 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'CT Calculator Details'!$B$98:$B$116</c:f>
              <c:numCache>
                <c:ptCount val="19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</c:v>
                </c:pt>
                <c:pt idx="4">
                  <c:v>0.6</c:v>
                </c:pt>
                <c:pt idx="5">
                  <c:v>0.625</c:v>
                </c:pt>
                <c:pt idx="6">
                  <c:v>0.65</c:v>
                </c:pt>
                <c:pt idx="7">
                  <c:v>0.675</c:v>
                </c:pt>
                <c:pt idx="8">
                  <c:v>0.7</c:v>
                </c:pt>
                <c:pt idx="9">
                  <c:v>0.725</c:v>
                </c:pt>
                <c:pt idx="10">
                  <c:v>0.75</c:v>
                </c:pt>
                <c:pt idx="11">
                  <c:v>0.775</c:v>
                </c:pt>
                <c:pt idx="12">
                  <c:v>0.8</c:v>
                </c:pt>
                <c:pt idx="13">
                  <c:v>0.825</c:v>
                </c:pt>
                <c:pt idx="14">
                  <c:v>0.85</c:v>
                </c:pt>
                <c:pt idx="15">
                  <c:v>0.875</c:v>
                </c:pt>
                <c:pt idx="16">
                  <c:v>0.9</c:v>
                </c:pt>
                <c:pt idx="17">
                  <c:v>0.925</c:v>
                </c:pt>
                <c:pt idx="18">
                  <c:v>0.95</c:v>
                </c:pt>
              </c:numCache>
            </c:numRef>
          </c:cat>
          <c:val>
            <c:numRef>
              <c:f>'CT Calculator Details'!$E$98:$E$116</c:f>
              <c:numCache>
                <c:ptCount val="19"/>
                <c:pt idx="0">
                  <c:v>2.0666666666666664</c:v>
                </c:pt>
                <c:pt idx="1">
                  <c:v>2.1672514619883043</c:v>
                </c:pt>
                <c:pt idx="2">
                  <c:v>2.2790123456790123</c:v>
                </c:pt>
                <c:pt idx="3">
                  <c:v>2.4039215686274504</c:v>
                </c:pt>
                <c:pt idx="4">
                  <c:v>2.5444444444444447</c:v>
                </c:pt>
                <c:pt idx="5">
                  <c:v>2.7037037037037037</c:v>
                </c:pt>
                <c:pt idx="6">
                  <c:v>2.8857142857142866</c:v>
                </c:pt>
                <c:pt idx="7">
                  <c:v>3.095726495726496</c:v>
                </c:pt>
                <c:pt idx="8">
                  <c:v>3.340740740740741</c:v>
                </c:pt>
                <c:pt idx="9">
                  <c:v>3.63030303030303</c:v>
                </c:pt>
                <c:pt idx="10">
                  <c:v>3.977777777777779</c:v>
                </c:pt>
                <c:pt idx="11">
                  <c:v>4.40246913580247</c:v>
                </c:pt>
                <c:pt idx="12">
                  <c:v>4.933333333333337</c:v>
                </c:pt>
                <c:pt idx="13">
                  <c:v>5.615873015873015</c:v>
                </c:pt>
                <c:pt idx="14">
                  <c:v>6.525925925925929</c:v>
                </c:pt>
                <c:pt idx="15">
                  <c:v>7.8</c:v>
                </c:pt>
                <c:pt idx="16">
                  <c:v>9.711111111111123</c:v>
                </c:pt>
                <c:pt idx="17">
                  <c:v>12.8962962962963</c:v>
                </c:pt>
                <c:pt idx="18">
                  <c:v>19.26666666666669</c:v>
                </c:pt>
              </c:numCache>
            </c:numRef>
          </c:val>
          <c:smooth val="0"/>
        </c:ser>
        <c:axId val="484098"/>
        <c:axId val="4356883"/>
      </c:lineChart>
      <c:catAx>
        <c:axId val="48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6883"/>
        <c:crosses val="autoZero"/>
        <c:auto val="1"/>
        <c:lblOffset val="100"/>
        <c:tickLblSkip val="2"/>
        <c:tickMarkSkip val="2"/>
        <c:noMultiLvlLbl val="0"/>
      </c:catAx>
      <c:valAx>
        <c:axId val="4356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 = Mean Cycle Time / Process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40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7</xdr:col>
      <xdr:colOff>885825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</xdr:row>
      <xdr:rowOff>38100</xdr:rowOff>
    </xdr:from>
    <xdr:to>
      <xdr:col>6</xdr:col>
      <xdr:colOff>723900</xdr:colOff>
      <xdr:row>31</xdr:row>
      <xdr:rowOff>114300</xdr:rowOff>
    </xdr:to>
    <xdr:graphicFrame>
      <xdr:nvGraphicFramePr>
        <xdr:cNvPr id="2" name="Chart 6"/>
        <xdr:cNvGraphicFramePr/>
      </xdr:nvGraphicFramePr>
      <xdr:xfrm>
        <a:off x="28575" y="1885950"/>
        <a:ext cx="70770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47625</xdr:rowOff>
    </xdr:from>
    <xdr:to>
      <xdr:col>12</xdr:col>
      <xdr:colOff>552450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4762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5" width="13.421875" style="0" customWidth="1"/>
    <col min="6" max="6" width="28.57421875" style="0" customWidth="1"/>
    <col min="7" max="8" width="13.421875" style="0" customWidth="1"/>
  </cols>
  <sheetData>
    <row r="1" spans="1:2" ht="18">
      <c r="A1" s="2" t="s">
        <v>11</v>
      </c>
      <c r="B1" s="1"/>
    </row>
    <row r="2" spans="1:2" ht="12.75">
      <c r="A2" s="12" t="s">
        <v>43</v>
      </c>
      <c r="B2" s="1"/>
    </row>
    <row r="3" spans="1:2" ht="12.75">
      <c r="A3" s="12" t="s">
        <v>42</v>
      </c>
      <c r="B3" s="1"/>
    </row>
    <row r="4" spans="1:6" ht="25.5" customHeight="1" thickBot="1">
      <c r="A4" s="11" t="s">
        <v>4</v>
      </c>
      <c r="B4" s="11" t="s">
        <v>1</v>
      </c>
      <c r="C4" s="10" t="s">
        <v>6</v>
      </c>
      <c r="D4" s="10" t="s">
        <v>7</v>
      </c>
      <c r="E4" s="10" t="s">
        <v>8</v>
      </c>
      <c r="F4" s="11" t="s">
        <v>0</v>
      </c>
    </row>
    <row r="5" spans="1:6" ht="12.75">
      <c r="A5" s="6" t="s">
        <v>5</v>
      </c>
      <c r="B5" s="7" t="s">
        <v>15</v>
      </c>
      <c r="C5" s="14">
        <v>2</v>
      </c>
      <c r="D5" s="14">
        <v>2</v>
      </c>
      <c r="E5" s="14">
        <v>2</v>
      </c>
      <c r="F5" s="3" t="s">
        <v>27</v>
      </c>
    </row>
    <row r="6" spans="1:6" ht="12.75">
      <c r="A6" s="6" t="s">
        <v>5</v>
      </c>
      <c r="B6" s="7" t="s">
        <v>10</v>
      </c>
      <c r="C6" s="14">
        <v>0</v>
      </c>
      <c r="D6" s="14">
        <v>0</v>
      </c>
      <c r="E6" s="14">
        <v>0</v>
      </c>
      <c r="F6" s="3" t="s">
        <v>34</v>
      </c>
    </row>
    <row r="7" spans="1:6" ht="12.75">
      <c r="A7" s="6" t="s">
        <v>5</v>
      </c>
      <c r="B7" s="7" t="s">
        <v>12</v>
      </c>
      <c r="C7" s="14">
        <v>1</v>
      </c>
      <c r="D7" s="14">
        <v>1</v>
      </c>
      <c r="E7" s="14">
        <v>1</v>
      </c>
      <c r="F7" s="3" t="s">
        <v>35</v>
      </c>
    </row>
    <row r="8" spans="1:6" ht="12.75">
      <c r="A8" s="6" t="s">
        <v>5</v>
      </c>
      <c r="B8" s="7" t="s">
        <v>13</v>
      </c>
      <c r="C8" s="14">
        <v>1</v>
      </c>
      <c r="D8" s="14">
        <v>1</v>
      </c>
      <c r="E8" s="14">
        <v>1</v>
      </c>
      <c r="F8" s="3" t="s">
        <v>36</v>
      </c>
    </row>
    <row r="9" spans="1:6" ht="12.75">
      <c r="A9" s="6" t="s">
        <v>5</v>
      </c>
      <c r="B9" s="7" t="s">
        <v>37</v>
      </c>
      <c r="C9" s="14">
        <v>10</v>
      </c>
      <c r="D9" s="14">
        <v>40</v>
      </c>
      <c r="E9" s="14">
        <v>80</v>
      </c>
      <c r="F9" s="3" t="s">
        <v>38</v>
      </c>
    </row>
    <row r="10" spans="1:6" ht="12.75">
      <c r="A10" s="8" t="s">
        <v>5</v>
      </c>
      <c r="B10" s="9" t="s">
        <v>26</v>
      </c>
      <c r="C10" s="37">
        <v>0.1</v>
      </c>
      <c r="D10" s="37">
        <v>0.1</v>
      </c>
      <c r="E10" s="37">
        <v>0.1</v>
      </c>
      <c r="F10" s="13" t="s">
        <v>39</v>
      </c>
    </row>
    <row r="11" spans="3:6" ht="18">
      <c r="C11" s="5"/>
      <c r="D11" s="5"/>
      <c r="E11" s="5"/>
      <c r="F11" s="2"/>
    </row>
    <row r="12" ht="12.75">
      <c r="B12" s="1"/>
    </row>
  </sheetData>
  <dataValidations count="1">
    <dataValidation type="decimal" operator="greaterThanOrEqual" allowBlank="1" showErrorMessage="1" promptTitle="Validation Criteria" prompt="Coefficient of variation values must be between zero and one." errorTitle="Validation Error" error="The value entered for coefficient of variation must be non-negative. Thanks!" sqref="C6:E8">
      <formula1>0</formula1>
    </dataValidation>
  </dataValidations>
  <printOptions/>
  <pageMargins left="0.75" right="0.75" top="1" bottom="1" header="0.5" footer="0.5"/>
  <pageSetup horizontalDpi="300" verticalDpi="300" orientation="landscape" r:id="rId2"/>
  <headerFooter alignWithMargins="0">
    <oddHeader>&amp;LFabTime Characteristic Curve Generator Rev. 2, Modified 11/12/01</oddHeader>
    <oddFooter>&amp;LCopyright © FabTime Inc. 2001. All Rights Reserved. Web: www.fabtime.com. Tel: (408) 549-9932. Email: Jennifer.Robinson@FabTime.com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showGridLines="0" workbookViewId="0" topLeftCell="A65">
      <selection activeCell="A76" sqref="A76"/>
    </sheetView>
  </sheetViews>
  <sheetFormatPr defaultColWidth="9.140625" defaultRowHeight="12.75"/>
  <cols>
    <col min="2" max="2" width="12.140625" style="0" customWidth="1"/>
    <col min="3" max="3" width="19.8515625" style="0" customWidth="1"/>
    <col min="4" max="4" width="16.7109375" style="0" customWidth="1"/>
    <col min="5" max="5" width="17.57421875" style="0" customWidth="1"/>
  </cols>
  <sheetData>
    <row r="1" ht="12.75">
      <c r="A1" s="12" t="s">
        <v>6</v>
      </c>
    </row>
    <row r="2" spans="2:8" ht="51" customHeight="1">
      <c r="B2" s="20" t="s">
        <v>25</v>
      </c>
      <c r="C2" s="20" t="s">
        <v>16</v>
      </c>
      <c r="D2" s="19" t="s">
        <v>2</v>
      </c>
      <c r="E2" s="31"/>
      <c r="F2" s="31"/>
      <c r="G2" s="31"/>
      <c r="H2" s="32"/>
    </row>
    <row r="3" spans="2:8" ht="12.75">
      <c r="B3" s="7" t="s">
        <v>14</v>
      </c>
      <c r="C3" s="22">
        <f>vPctDown1*vMTBF1</f>
        <v>1</v>
      </c>
      <c r="D3" s="27" t="s">
        <v>40</v>
      </c>
      <c r="E3" s="28"/>
      <c r="F3" s="28"/>
      <c r="G3" s="28"/>
      <c r="H3" s="17"/>
    </row>
    <row r="4" spans="2:8" ht="12.75">
      <c r="B4" s="7" t="s">
        <v>17</v>
      </c>
      <c r="C4" s="22">
        <f>1-vPctDown1</f>
        <v>0.9</v>
      </c>
      <c r="D4" s="27" t="s">
        <v>41</v>
      </c>
      <c r="E4" s="28"/>
      <c r="F4" s="28"/>
      <c r="G4" s="28"/>
      <c r="H4" s="17"/>
    </row>
    <row r="5" spans="2:8" ht="12.75">
      <c r="B5" s="7" t="s">
        <v>18</v>
      </c>
      <c r="C5" s="22">
        <f>vMTTR1/vPT1</f>
        <v>0.5</v>
      </c>
      <c r="D5" s="27" t="s">
        <v>21</v>
      </c>
      <c r="E5" s="28"/>
      <c r="F5" s="28"/>
      <c r="G5" s="28"/>
      <c r="H5" s="17"/>
    </row>
    <row r="6" spans="2:8" ht="12.75">
      <c r="B6" s="7" t="s">
        <v>19</v>
      </c>
      <c r="C6" s="22">
        <f>vPT1/vAv1</f>
        <v>2.2222222222222223</v>
      </c>
      <c r="D6" s="27" t="s">
        <v>32</v>
      </c>
      <c r="E6" s="28"/>
      <c r="F6" s="28"/>
      <c r="G6" s="28"/>
      <c r="H6" s="17"/>
    </row>
    <row r="7" spans="2:8" ht="12.75">
      <c r="B7" s="7" t="s">
        <v>54</v>
      </c>
      <c r="C7" s="22">
        <f>(vCs1)^2+((1+(vCr1)^2)*vRTR1*vAv1*(1-vAv1))</f>
        <v>0.08999999999999998</v>
      </c>
      <c r="D7" s="27" t="s">
        <v>55</v>
      </c>
      <c r="E7" s="28"/>
      <c r="F7" s="28"/>
      <c r="G7" s="28"/>
      <c r="H7" s="17"/>
    </row>
    <row r="8" spans="2:8" ht="12.75">
      <c r="B8" s="7" t="s">
        <v>23</v>
      </c>
      <c r="C8" s="22">
        <f>vAv1/vPT1</f>
        <v>0.45</v>
      </c>
      <c r="D8" s="27" t="s">
        <v>24</v>
      </c>
      <c r="E8" s="28"/>
      <c r="F8" s="28"/>
      <c r="G8" s="28"/>
      <c r="H8" s="17"/>
    </row>
    <row r="9" spans="2:8" ht="12.75">
      <c r="B9" s="7" t="s">
        <v>20</v>
      </c>
      <c r="C9" s="22"/>
      <c r="D9" s="27" t="s">
        <v>30</v>
      </c>
      <c r="E9" s="28"/>
      <c r="F9" s="28"/>
      <c r="G9" s="28"/>
      <c r="H9" s="17"/>
    </row>
    <row r="10" spans="1:8" s="16" customFormat="1" ht="12.75">
      <c r="A10"/>
      <c r="B10" s="9" t="s">
        <v>31</v>
      </c>
      <c r="C10" s="24"/>
      <c r="D10" s="29" t="s">
        <v>56</v>
      </c>
      <c r="E10" s="30"/>
      <c r="F10" s="38"/>
      <c r="G10" s="38"/>
      <c r="H10" s="39"/>
    </row>
    <row r="11" spans="2:5" ht="12.75">
      <c r="B11" s="7"/>
      <c r="C11" s="17"/>
      <c r="D11" s="29"/>
      <c r="E11" s="30"/>
    </row>
    <row r="12" spans="1:5" ht="25.5">
      <c r="A12" s="21" t="s">
        <v>9</v>
      </c>
      <c r="B12" s="21" t="s">
        <v>33</v>
      </c>
      <c r="C12" s="21" t="s">
        <v>20</v>
      </c>
      <c r="D12" s="21" t="s">
        <v>22</v>
      </c>
      <c r="E12" s="26" t="s">
        <v>45</v>
      </c>
    </row>
    <row r="13" spans="1:5" ht="12.75">
      <c r="A13" s="35">
        <v>10</v>
      </c>
      <c r="B13" s="35">
        <f>A13/20</f>
        <v>0.5</v>
      </c>
      <c r="C13" s="35">
        <f>vMaxArr1*B13</f>
        <v>0.225</v>
      </c>
      <c r="D13" s="23">
        <f>vPTStar1*(1+((vPTStar1*C13)/(1-(vPTStar1*C13)))*(((vCa1^2)/2)+(vSCV1/2)))</f>
        <v>3.433333333333333</v>
      </c>
      <c r="E13" s="23">
        <f aca="true" t="shared" si="0" ref="E13:E31">D13/vPT1</f>
        <v>1.7166666666666666</v>
      </c>
    </row>
    <row r="14" spans="1:5" ht="12.75">
      <c r="A14" s="22">
        <v>10.5</v>
      </c>
      <c r="B14" s="22">
        <f aca="true" t="shared" si="1" ref="B14:B31">A14/20</f>
        <v>0.525</v>
      </c>
      <c r="C14" s="22">
        <f aca="true" t="shared" si="2" ref="C14:C31">vMaxArr1*B14</f>
        <v>0.23625000000000002</v>
      </c>
      <c r="D14" s="23">
        <f aca="true" t="shared" si="3" ref="D14:D31">vPTStar1*(1+((vPTStar1*C14)/(1-(vPTStar1*C14)))*(((vCa1^2)/2)+(vSCV1/2)))</f>
        <v>3.560818713450293</v>
      </c>
      <c r="E14" s="23">
        <f t="shared" si="0"/>
        <v>1.7804093567251464</v>
      </c>
    </row>
    <row r="15" spans="1:5" ht="12.75">
      <c r="A15" s="22">
        <v>11</v>
      </c>
      <c r="B15" s="22">
        <f t="shared" si="1"/>
        <v>0.55</v>
      </c>
      <c r="C15" s="22">
        <f t="shared" si="2"/>
        <v>0.24750000000000003</v>
      </c>
      <c r="D15" s="23">
        <f t="shared" si="3"/>
        <v>3.70246913580247</v>
      </c>
      <c r="E15" s="23">
        <f t="shared" si="0"/>
        <v>1.851234567901235</v>
      </c>
    </row>
    <row r="16" spans="1:5" ht="12.75">
      <c r="A16" s="22">
        <v>11.5</v>
      </c>
      <c r="B16" s="22">
        <f t="shared" si="1"/>
        <v>0.575</v>
      </c>
      <c r="C16" s="22">
        <f t="shared" si="2"/>
        <v>0.25875</v>
      </c>
      <c r="D16" s="23">
        <f t="shared" si="3"/>
        <v>3.8607843137254902</v>
      </c>
      <c r="E16" s="23">
        <f t="shared" si="0"/>
        <v>1.9303921568627451</v>
      </c>
    </row>
    <row r="17" spans="1:5" ht="12.75">
      <c r="A17" s="22">
        <v>12</v>
      </c>
      <c r="B17" s="22">
        <f t="shared" si="1"/>
        <v>0.6</v>
      </c>
      <c r="C17" s="22">
        <f t="shared" si="2"/>
        <v>0.27</v>
      </c>
      <c r="D17" s="23">
        <f t="shared" si="3"/>
        <v>4.03888888888889</v>
      </c>
      <c r="E17" s="23">
        <f t="shared" si="0"/>
        <v>2.019444444444445</v>
      </c>
    </row>
    <row r="18" spans="1:5" ht="12.75">
      <c r="A18" s="22">
        <v>12.5</v>
      </c>
      <c r="B18" s="22">
        <f t="shared" si="1"/>
        <v>0.625</v>
      </c>
      <c r="C18" s="22">
        <f t="shared" si="2"/>
        <v>0.28125</v>
      </c>
      <c r="D18" s="23">
        <f t="shared" si="3"/>
        <v>4.240740740740741</v>
      </c>
      <c r="E18" s="23">
        <f t="shared" si="0"/>
        <v>2.1203703703703707</v>
      </c>
    </row>
    <row r="19" spans="1:5" ht="12.75">
      <c r="A19" s="22">
        <v>13</v>
      </c>
      <c r="B19" s="22">
        <f t="shared" si="1"/>
        <v>0.65</v>
      </c>
      <c r="C19" s="22">
        <f t="shared" si="2"/>
        <v>0.29250000000000004</v>
      </c>
      <c r="D19" s="23">
        <f t="shared" si="3"/>
        <v>4.471428571428573</v>
      </c>
      <c r="E19" s="23">
        <f t="shared" si="0"/>
        <v>2.2357142857142867</v>
      </c>
    </row>
    <row r="20" spans="1:5" ht="12.75">
      <c r="A20" s="22">
        <v>13.5</v>
      </c>
      <c r="B20" s="22">
        <f t="shared" si="1"/>
        <v>0.675</v>
      </c>
      <c r="C20" s="22">
        <f t="shared" si="2"/>
        <v>0.30375</v>
      </c>
      <c r="D20" s="23">
        <f t="shared" si="3"/>
        <v>4.7376068376068385</v>
      </c>
      <c r="E20" s="23">
        <f t="shared" si="0"/>
        <v>2.3688034188034193</v>
      </c>
    </row>
    <row r="21" spans="1:5" ht="12.75">
      <c r="A21" s="22">
        <v>14</v>
      </c>
      <c r="B21" s="22">
        <f t="shared" si="1"/>
        <v>0.7</v>
      </c>
      <c r="C21" s="22">
        <f t="shared" si="2"/>
        <v>0.315</v>
      </c>
      <c r="D21" s="23">
        <f t="shared" si="3"/>
        <v>5.04814814814815</v>
      </c>
      <c r="E21" s="23">
        <f t="shared" si="0"/>
        <v>2.524074074074075</v>
      </c>
    </row>
    <row r="22" spans="1:5" ht="12.75">
      <c r="A22" s="22">
        <v>14.5</v>
      </c>
      <c r="B22" s="22">
        <f t="shared" si="1"/>
        <v>0.725</v>
      </c>
      <c r="C22" s="22">
        <f t="shared" si="2"/>
        <v>0.32625</v>
      </c>
      <c r="D22" s="23">
        <f t="shared" si="3"/>
        <v>5.415151515151515</v>
      </c>
      <c r="E22" s="23">
        <f t="shared" si="0"/>
        <v>2.7075757575757575</v>
      </c>
    </row>
    <row r="23" spans="1:5" ht="12.75">
      <c r="A23" s="22">
        <v>15</v>
      </c>
      <c r="B23" s="22">
        <f t="shared" si="1"/>
        <v>0.75</v>
      </c>
      <c r="C23" s="22">
        <f t="shared" si="2"/>
        <v>0.3375</v>
      </c>
      <c r="D23" s="23">
        <f t="shared" si="3"/>
        <v>5.855555555555559</v>
      </c>
      <c r="E23" s="23">
        <f t="shared" si="0"/>
        <v>2.9277777777777794</v>
      </c>
    </row>
    <row r="24" spans="1:5" ht="12.75">
      <c r="A24" s="22">
        <v>15.5</v>
      </c>
      <c r="B24" s="22">
        <f t="shared" si="1"/>
        <v>0.775</v>
      </c>
      <c r="C24" s="22">
        <f t="shared" si="2"/>
        <v>0.34875</v>
      </c>
      <c r="D24" s="23">
        <f t="shared" si="3"/>
        <v>6.393827160493828</v>
      </c>
      <c r="E24" s="23">
        <f t="shared" si="0"/>
        <v>3.196913580246914</v>
      </c>
    </row>
    <row r="25" spans="1:5" ht="12.75">
      <c r="A25" s="22">
        <v>16</v>
      </c>
      <c r="B25" s="22">
        <f t="shared" si="1"/>
        <v>0.8</v>
      </c>
      <c r="C25" s="22">
        <f t="shared" si="2"/>
        <v>0.36000000000000004</v>
      </c>
      <c r="D25" s="23">
        <f t="shared" si="3"/>
        <v>7.066666666666671</v>
      </c>
      <c r="E25" s="23">
        <f t="shared" si="0"/>
        <v>3.5333333333333354</v>
      </c>
    </row>
    <row r="26" spans="1:5" ht="12.75">
      <c r="A26" s="22">
        <v>16.5</v>
      </c>
      <c r="B26" s="22">
        <f t="shared" si="1"/>
        <v>0.825</v>
      </c>
      <c r="C26" s="22">
        <f t="shared" si="2"/>
        <v>0.37124999999999997</v>
      </c>
      <c r="D26" s="23">
        <f t="shared" si="3"/>
        <v>7.93174603174603</v>
      </c>
      <c r="E26" s="23">
        <f t="shared" si="0"/>
        <v>3.965873015873015</v>
      </c>
    </row>
    <row r="27" spans="1:5" ht="12.75">
      <c r="A27" s="22">
        <v>17</v>
      </c>
      <c r="B27" s="22">
        <f t="shared" si="1"/>
        <v>0.85</v>
      </c>
      <c r="C27" s="22">
        <f t="shared" si="2"/>
        <v>0.3825</v>
      </c>
      <c r="D27" s="23">
        <f t="shared" si="3"/>
        <v>9.08518518518519</v>
      </c>
      <c r="E27" s="23">
        <f t="shared" si="0"/>
        <v>4.542592592592595</v>
      </c>
    </row>
    <row r="28" spans="1:5" ht="12.75">
      <c r="A28" s="22">
        <v>17.5</v>
      </c>
      <c r="B28" s="22">
        <f t="shared" si="1"/>
        <v>0.875</v>
      </c>
      <c r="C28" s="22">
        <f t="shared" si="2"/>
        <v>0.39375</v>
      </c>
      <c r="D28" s="23">
        <f t="shared" si="3"/>
        <v>10.700000000000001</v>
      </c>
      <c r="E28" s="23">
        <f t="shared" si="0"/>
        <v>5.3500000000000005</v>
      </c>
    </row>
    <row r="29" spans="1:5" ht="12.75">
      <c r="A29" s="22">
        <v>18</v>
      </c>
      <c r="B29" s="22">
        <f t="shared" si="1"/>
        <v>0.9</v>
      </c>
      <c r="C29" s="22">
        <f t="shared" si="2"/>
        <v>0.405</v>
      </c>
      <c r="D29" s="23">
        <f t="shared" si="3"/>
        <v>13.122222222222241</v>
      </c>
      <c r="E29" s="23">
        <f t="shared" si="0"/>
        <v>6.561111111111121</v>
      </c>
    </row>
    <row r="30" spans="1:5" ht="12.75">
      <c r="A30" s="22">
        <v>18.5</v>
      </c>
      <c r="B30" s="22">
        <f t="shared" si="1"/>
        <v>0.925</v>
      </c>
      <c r="C30" s="22">
        <f t="shared" si="2"/>
        <v>0.41625</v>
      </c>
      <c r="D30" s="23">
        <f t="shared" si="3"/>
        <v>17.15925925925927</v>
      </c>
      <c r="E30" s="23">
        <f t="shared" si="0"/>
        <v>8.579629629629634</v>
      </c>
    </row>
    <row r="31" spans="1:5" ht="12.75">
      <c r="A31" s="24">
        <v>19</v>
      </c>
      <c r="B31" s="24">
        <f t="shared" si="1"/>
        <v>0.95</v>
      </c>
      <c r="C31" s="24">
        <f t="shared" si="2"/>
        <v>0.4275</v>
      </c>
      <c r="D31" s="25">
        <f t="shared" si="3"/>
        <v>25.23333333333337</v>
      </c>
      <c r="E31" s="25">
        <f t="shared" si="0"/>
        <v>12.616666666666685</v>
      </c>
    </row>
    <row r="34" ht="12.75">
      <c r="A34" s="12" t="s">
        <v>7</v>
      </c>
    </row>
    <row r="35" spans="2:8" ht="18">
      <c r="B35" s="20" t="s">
        <v>25</v>
      </c>
      <c r="C35" s="20" t="s">
        <v>16</v>
      </c>
      <c r="D35" s="19" t="s">
        <v>2</v>
      </c>
      <c r="E35" s="31"/>
      <c r="F35" s="31"/>
      <c r="G35" s="31"/>
      <c r="H35" s="32"/>
    </row>
    <row r="36" spans="2:8" ht="12.75">
      <c r="B36" s="7" t="s">
        <v>14</v>
      </c>
      <c r="C36" s="22">
        <f>vPctDown2*vMTBF2</f>
        <v>4</v>
      </c>
      <c r="D36" s="27" t="s">
        <v>40</v>
      </c>
      <c r="E36" s="28"/>
      <c r="F36" s="28"/>
      <c r="G36" s="28"/>
      <c r="H36" s="17"/>
    </row>
    <row r="37" spans="2:8" ht="12.75">
      <c r="B37" s="7" t="s">
        <v>17</v>
      </c>
      <c r="C37" s="22">
        <f>1-vPctDown2</f>
        <v>0.9</v>
      </c>
      <c r="D37" s="27" t="s">
        <v>41</v>
      </c>
      <c r="E37" s="28"/>
      <c r="F37" s="28"/>
      <c r="G37" s="28"/>
      <c r="H37" s="17"/>
    </row>
    <row r="38" spans="2:8" ht="12.75">
      <c r="B38" s="7" t="s">
        <v>18</v>
      </c>
      <c r="C38" s="22">
        <f>vMTTR2/vPT2</f>
        <v>2</v>
      </c>
      <c r="D38" s="27" t="s">
        <v>21</v>
      </c>
      <c r="E38" s="28"/>
      <c r="F38" s="28"/>
      <c r="G38" s="28"/>
      <c r="H38" s="17"/>
    </row>
    <row r="39" spans="2:8" ht="12.75">
      <c r="B39" s="7" t="s">
        <v>19</v>
      </c>
      <c r="C39" s="22">
        <f>vPT2/vAv2</f>
        <v>2.2222222222222223</v>
      </c>
      <c r="D39" s="27" t="s">
        <v>32</v>
      </c>
      <c r="E39" s="28"/>
      <c r="F39" s="28"/>
      <c r="G39" s="28"/>
      <c r="H39" s="17"/>
    </row>
    <row r="40" spans="2:8" ht="12.75">
      <c r="B40" s="7" t="s">
        <v>57</v>
      </c>
      <c r="C40" s="22">
        <f>(vCs2)^2+((1+(vCr2)^2)*vRTR2*vAv2*(1-vAv2))</f>
        <v>0.35999999999999993</v>
      </c>
      <c r="D40" s="27" t="s">
        <v>55</v>
      </c>
      <c r="E40" s="28"/>
      <c r="F40" s="28"/>
      <c r="G40" s="28"/>
      <c r="H40" s="17"/>
    </row>
    <row r="41" spans="2:9" ht="12.75">
      <c r="B41" s="7" t="s">
        <v>23</v>
      </c>
      <c r="C41" s="22">
        <f>vAv2/vPT2</f>
        <v>0.45</v>
      </c>
      <c r="D41" s="27" t="s">
        <v>24</v>
      </c>
      <c r="E41" s="28"/>
      <c r="F41" s="28"/>
      <c r="G41" s="28"/>
      <c r="H41" s="17"/>
      <c r="I41" s="16"/>
    </row>
    <row r="42" spans="2:8" ht="12.75">
      <c r="B42" s="7"/>
      <c r="C42" s="17"/>
      <c r="D42" s="29"/>
      <c r="E42" s="30"/>
      <c r="F42" s="30"/>
      <c r="G42" s="30"/>
      <c r="H42" s="18"/>
    </row>
    <row r="43" spans="1:8" ht="25.5">
      <c r="A43" s="21" t="s">
        <v>9</v>
      </c>
      <c r="B43" s="21" t="s">
        <v>33</v>
      </c>
      <c r="C43" s="21" t="s">
        <v>20</v>
      </c>
      <c r="D43" s="21" t="s">
        <v>22</v>
      </c>
      <c r="E43" s="26" t="s">
        <v>45</v>
      </c>
      <c r="F43" s="16"/>
      <c r="G43" s="16"/>
      <c r="H43" s="16"/>
    </row>
    <row r="44" spans="1:5" ht="12.75">
      <c r="A44" s="35">
        <v>10</v>
      </c>
      <c r="B44" s="35">
        <f>A44/20</f>
        <v>0.5</v>
      </c>
      <c r="C44" s="35">
        <f>vMaxArr2*B44</f>
        <v>0.225</v>
      </c>
      <c r="D44" s="23">
        <f>vPTStar2*(1+((vPTStar2*C44)/(1-(vPTStar2*C44)))*(((vCa2^2)/2)+(vSCV2/2)))</f>
        <v>3.7333333333333334</v>
      </c>
      <c r="E44" s="23">
        <f aca="true" t="shared" si="4" ref="E44:E62">D44/vPT2</f>
        <v>1.8666666666666667</v>
      </c>
    </row>
    <row r="45" spans="1:5" ht="12.75">
      <c r="A45" s="22">
        <v>10.5</v>
      </c>
      <c r="B45" s="22">
        <f aca="true" t="shared" si="5" ref="B45:B62">A45/20</f>
        <v>0.525</v>
      </c>
      <c r="C45" s="22">
        <f aca="true" t="shared" si="6" ref="C45:C62">vMaxArr2*B45</f>
        <v>0.23625000000000002</v>
      </c>
      <c r="D45" s="23">
        <f aca="true" t="shared" si="7" ref="D45:D62">vPTStar2*(1+((vPTStar2*C45)/(1-(vPTStar2*C45)))*(((vCa2^2)/2)+(vSCV2/2)))</f>
        <v>3.8923976608187134</v>
      </c>
      <c r="E45" s="23">
        <f t="shared" si="4"/>
        <v>1.9461988304093567</v>
      </c>
    </row>
    <row r="46" spans="1:5" ht="12.75">
      <c r="A46" s="22">
        <v>11</v>
      </c>
      <c r="B46" s="22">
        <f t="shared" si="5"/>
        <v>0.55</v>
      </c>
      <c r="C46" s="22">
        <f t="shared" si="6"/>
        <v>0.24750000000000003</v>
      </c>
      <c r="D46" s="23">
        <f t="shared" si="7"/>
        <v>4.069135802469137</v>
      </c>
      <c r="E46" s="23">
        <f t="shared" si="4"/>
        <v>2.0345679012345683</v>
      </c>
    </row>
    <row r="47" spans="1:5" ht="12.75">
      <c r="A47" s="22">
        <v>11.5</v>
      </c>
      <c r="B47" s="22">
        <f t="shared" si="5"/>
        <v>0.575</v>
      </c>
      <c r="C47" s="22">
        <f t="shared" si="6"/>
        <v>0.25875</v>
      </c>
      <c r="D47" s="23">
        <f t="shared" si="7"/>
        <v>4.266666666666667</v>
      </c>
      <c r="E47" s="23">
        <f t="shared" si="4"/>
        <v>2.1333333333333333</v>
      </c>
    </row>
    <row r="48" spans="1:5" ht="12.75">
      <c r="A48" s="22">
        <v>12</v>
      </c>
      <c r="B48" s="22">
        <f t="shared" si="5"/>
        <v>0.6</v>
      </c>
      <c r="C48" s="22">
        <f t="shared" si="6"/>
        <v>0.27</v>
      </c>
      <c r="D48" s="23">
        <f t="shared" si="7"/>
        <v>4.48888888888889</v>
      </c>
      <c r="E48" s="23">
        <f t="shared" si="4"/>
        <v>2.244444444444445</v>
      </c>
    </row>
    <row r="49" spans="1:5" ht="12.75">
      <c r="A49" s="22">
        <v>12.5</v>
      </c>
      <c r="B49" s="22">
        <f t="shared" si="5"/>
        <v>0.625</v>
      </c>
      <c r="C49" s="22">
        <f t="shared" si="6"/>
        <v>0.28125</v>
      </c>
      <c r="D49" s="23">
        <f t="shared" si="7"/>
        <v>4.7407407407407405</v>
      </c>
      <c r="E49" s="23">
        <f t="shared" si="4"/>
        <v>2.3703703703703702</v>
      </c>
    </row>
    <row r="50" spans="1:5" ht="12.75">
      <c r="A50" s="22">
        <v>13</v>
      </c>
      <c r="B50" s="22">
        <f t="shared" si="5"/>
        <v>0.65</v>
      </c>
      <c r="C50" s="22">
        <f t="shared" si="6"/>
        <v>0.29250000000000004</v>
      </c>
      <c r="D50" s="23">
        <f t="shared" si="7"/>
        <v>5.02857142857143</v>
      </c>
      <c r="E50" s="23">
        <f t="shared" si="4"/>
        <v>2.514285714285715</v>
      </c>
    </row>
    <row r="51" spans="1:5" ht="12.75">
      <c r="A51" s="22">
        <v>13.5</v>
      </c>
      <c r="B51" s="22">
        <f t="shared" si="5"/>
        <v>0.675</v>
      </c>
      <c r="C51" s="22">
        <f t="shared" si="6"/>
        <v>0.30375</v>
      </c>
      <c r="D51" s="23">
        <f t="shared" si="7"/>
        <v>5.360683760683761</v>
      </c>
      <c r="E51" s="23">
        <f t="shared" si="4"/>
        <v>2.6803418803418806</v>
      </c>
    </row>
    <row r="52" spans="1:5" ht="12.75">
      <c r="A52" s="22">
        <v>14</v>
      </c>
      <c r="B52" s="22">
        <f t="shared" si="5"/>
        <v>0.7</v>
      </c>
      <c r="C52" s="22">
        <f t="shared" si="6"/>
        <v>0.315</v>
      </c>
      <c r="D52" s="23">
        <f t="shared" si="7"/>
        <v>5.748148148148149</v>
      </c>
      <c r="E52" s="23">
        <f t="shared" si="4"/>
        <v>2.8740740740740747</v>
      </c>
    </row>
    <row r="53" spans="1:5" ht="12.75">
      <c r="A53" s="22">
        <v>14.5</v>
      </c>
      <c r="B53" s="22">
        <f t="shared" si="5"/>
        <v>0.725</v>
      </c>
      <c r="C53" s="22">
        <f t="shared" si="6"/>
        <v>0.32625</v>
      </c>
      <c r="D53" s="23">
        <f t="shared" si="7"/>
        <v>6.206060606060606</v>
      </c>
      <c r="E53" s="23">
        <f t="shared" si="4"/>
        <v>3.103030303030303</v>
      </c>
    </row>
    <row r="54" spans="1:5" ht="12.75">
      <c r="A54" s="22">
        <v>15</v>
      </c>
      <c r="B54" s="22">
        <f t="shared" si="5"/>
        <v>0.75</v>
      </c>
      <c r="C54" s="22">
        <f t="shared" si="6"/>
        <v>0.3375</v>
      </c>
      <c r="D54" s="23">
        <f t="shared" si="7"/>
        <v>6.755555555555558</v>
      </c>
      <c r="E54" s="23">
        <f t="shared" si="4"/>
        <v>3.377777777777779</v>
      </c>
    </row>
    <row r="55" spans="1:5" ht="12.75">
      <c r="A55" s="22">
        <v>15.5</v>
      </c>
      <c r="B55" s="22">
        <f t="shared" si="5"/>
        <v>0.775</v>
      </c>
      <c r="C55" s="22">
        <f t="shared" si="6"/>
        <v>0.34875</v>
      </c>
      <c r="D55" s="23">
        <f t="shared" si="7"/>
        <v>7.427160493827161</v>
      </c>
      <c r="E55" s="23">
        <f t="shared" si="4"/>
        <v>3.7135802469135806</v>
      </c>
    </row>
    <row r="56" spans="1:5" ht="12.75">
      <c r="A56" s="22">
        <v>16</v>
      </c>
      <c r="B56" s="22">
        <f t="shared" si="5"/>
        <v>0.8</v>
      </c>
      <c r="C56" s="22">
        <f t="shared" si="6"/>
        <v>0.36000000000000004</v>
      </c>
      <c r="D56" s="23">
        <f t="shared" si="7"/>
        <v>8.266666666666671</v>
      </c>
      <c r="E56" s="23">
        <f t="shared" si="4"/>
        <v>4.1333333333333355</v>
      </c>
    </row>
    <row r="57" spans="1:5" ht="12.75">
      <c r="A57" s="22">
        <v>16.5</v>
      </c>
      <c r="B57" s="22">
        <f t="shared" si="5"/>
        <v>0.825</v>
      </c>
      <c r="C57" s="22">
        <f t="shared" si="6"/>
        <v>0.37124999999999997</v>
      </c>
      <c r="D57" s="23">
        <f t="shared" si="7"/>
        <v>9.346031746031745</v>
      </c>
      <c r="E57" s="23">
        <f t="shared" si="4"/>
        <v>4.673015873015872</v>
      </c>
    </row>
    <row r="58" spans="1:5" ht="12.75">
      <c r="A58" s="22">
        <v>17</v>
      </c>
      <c r="B58" s="22">
        <f t="shared" si="5"/>
        <v>0.85</v>
      </c>
      <c r="C58" s="22">
        <f t="shared" si="6"/>
        <v>0.3825</v>
      </c>
      <c r="D58" s="23">
        <f t="shared" si="7"/>
        <v>10.78518518518519</v>
      </c>
      <c r="E58" s="23">
        <f t="shared" si="4"/>
        <v>5.392592592592595</v>
      </c>
    </row>
    <row r="59" spans="1:5" ht="12.75">
      <c r="A59" s="22">
        <v>17.5</v>
      </c>
      <c r="B59" s="22">
        <f t="shared" si="5"/>
        <v>0.875</v>
      </c>
      <c r="C59" s="22">
        <f t="shared" si="6"/>
        <v>0.39375</v>
      </c>
      <c r="D59" s="23">
        <f t="shared" si="7"/>
        <v>12.8</v>
      </c>
      <c r="E59" s="23">
        <f t="shared" si="4"/>
        <v>6.4</v>
      </c>
    </row>
    <row r="60" spans="1:5" ht="12.75">
      <c r="A60" s="22">
        <v>18</v>
      </c>
      <c r="B60" s="22">
        <f t="shared" si="5"/>
        <v>0.9</v>
      </c>
      <c r="C60" s="22">
        <f t="shared" si="6"/>
        <v>0.405</v>
      </c>
      <c r="D60" s="23">
        <f t="shared" si="7"/>
        <v>15.822222222222242</v>
      </c>
      <c r="E60" s="23">
        <f t="shared" si="4"/>
        <v>7.911111111111121</v>
      </c>
    </row>
    <row r="61" spans="1:5" ht="12.75">
      <c r="A61" s="22">
        <v>18.5</v>
      </c>
      <c r="B61" s="22">
        <f t="shared" si="5"/>
        <v>0.925</v>
      </c>
      <c r="C61" s="22">
        <f t="shared" si="6"/>
        <v>0.41625</v>
      </c>
      <c r="D61" s="23">
        <f t="shared" si="7"/>
        <v>20.859259259259268</v>
      </c>
      <c r="E61" s="23">
        <f t="shared" si="4"/>
        <v>10.429629629629634</v>
      </c>
    </row>
    <row r="62" spans="1:5" ht="12.75">
      <c r="A62" s="24">
        <v>19</v>
      </c>
      <c r="B62" s="24">
        <f t="shared" si="5"/>
        <v>0.95</v>
      </c>
      <c r="C62" s="24">
        <f t="shared" si="6"/>
        <v>0.4275</v>
      </c>
      <c r="D62" s="25">
        <f t="shared" si="7"/>
        <v>30.933333333333373</v>
      </c>
      <c r="E62" s="25">
        <f t="shared" si="4"/>
        <v>15.466666666666686</v>
      </c>
    </row>
    <row r="63" spans="1:4" ht="12.75">
      <c r="A63" s="15"/>
      <c r="B63" s="15"/>
      <c r="C63" s="15"/>
      <c r="D63" s="15"/>
    </row>
    <row r="66" ht="12.75">
      <c r="A66" s="12" t="s">
        <v>8</v>
      </c>
    </row>
    <row r="67" spans="2:8" ht="18">
      <c r="B67" s="20" t="s">
        <v>25</v>
      </c>
      <c r="C67" s="20" t="s">
        <v>16</v>
      </c>
      <c r="D67" s="19" t="s">
        <v>2</v>
      </c>
      <c r="E67" s="31"/>
      <c r="F67" s="31"/>
      <c r="G67" s="31"/>
      <c r="H67" s="32"/>
    </row>
    <row r="68" spans="2:8" ht="12.75">
      <c r="B68" s="7" t="s">
        <v>14</v>
      </c>
      <c r="C68" s="22">
        <f>vPctDown3*vMTBF3</f>
        <v>8</v>
      </c>
      <c r="D68" s="27" t="s">
        <v>40</v>
      </c>
      <c r="E68" s="28"/>
      <c r="F68" s="28"/>
      <c r="G68" s="28"/>
      <c r="H68" s="17"/>
    </row>
    <row r="69" spans="2:8" ht="12.75">
      <c r="B69" s="7" t="s">
        <v>17</v>
      </c>
      <c r="C69" s="22">
        <f>1-vPctDown3</f>
        <v>0.9</v>
      </c>
      <c r="D69" s="27" t="s">
        <v>41</v>
      </c>
      <c r="E69" s="28"/>
      <c r="F69" s="28"/>
      <c r="G69" s="28"/>
      <c r="H69" s="17"/>
    </row>
    <row r="70" spans="2:8" ht="12.75">
      <c r="B70" s="7" t="s">
        <v>18</v>
      </c>
      <c r="C70" s="22">
        <f>vMTTR3/vPT3</f>
        <v>4</v>
      </c>
      <c r="D70" s="27" t="s">
        <v>21</v>
      </c>
      <c r="E70" s="28"/>
      <c r="F70" s="28"/>
      <c r="G70" s="28"/>
      <c r="H70" s="17"/>
    </row>
    <row r="71" spans="2:8" ht="12.75">
      <c r="B71" s="7" t="s">
        <v>19</v>
      </c>
      <c r="C71" s="22">
        <f>vPT3/vAv3</f>
        <v>2.2222222222222223</v>
      </c>
      <c r="D71" s="27" t="s">
        <v>32</v>
      </c>
      <c r="E71" s="28"/>
      <c r="F71" s="28"/>
      <c r="G71" s="28"/>
      <c r="H71" s="17"/>
    </row>
    <row r="72" spans="2:8" ht="12.75">
      <c r="B72" s="7" t="s">
        <v>57</v>
      </c>
      <c r="C72" s="22">
        <f>(vCs3)^2+((1+(vCr3)^2)*vRTR3*vAv3*(1-vAv3))</f>
        <v>0.7199999999999999</v>
      </c>
      <c r="D72" s="27" t="s">
        <v>55</v>
      </c>
      <c r="E72" s="28"/>
      <c r="F72" s="28"/>
      <c r="G72" s="28"/>
      <c r="H72" s="17"/>
    </row>
    <row r="73" spans="2:9" ht="12.75">
      <c r="B73" s="7" t="s">
        <v>23</v>
      </c>
      <c r="C73" s="22">
        <f>vAv3/vPT3</f>
        <v>0.45</v>
      </c>
      <c r="D73" s="27" t="s">
        <v>24</v>
      </c>
      <c r="E73" s="28"/>
      <c r="F73" s="28"/>
      <c r="G73" s="28"/>
      <c r="H73" s="17"/>
      <c r="I73" s="16"/>
    </row>
    <row r="74" spans="2:8" ht="12.75">
      <c r="B74" s="7"/>
      <c r="C74" s="17"/>
      <c r="D74" s="29"/>
      <c r="E74" s="30"/>
      <c r="F74" s="30"/>
      <c r="G74" s="30"/>
      <c r="H74" s="18"/>
    </row>
    <row r="75" spans="1:8" ht="25.5">
      <c r="A75" s="21" t="s">
        <v>9</v>
      </c>
      <c r="B75" s="21" t="s">
        <v>33</v>
      </c>
      <c r="C75" s="21" t="s">
        <v>20</v>
      </c>
      <c r="D75" s="21" t="s">
        <v>22</v>
      </c>
      <c r="E75" s="26" t="s">
        <v>45</v>
      </c>
      <c r="F75" s="16"/>
      <c r="G75" s="16"/>
      <c r="H75" s="16"/>
    </row>
    <row r="76" spans="1:5" ht="12.75">
      <c r="A76" s="35">
        <v>10</v>
      </c>
      <c r="B76" s="35">
        <f>A76/20</f>
        <v>0.5</v>
      </c>
      <c r="C76" s="35">
        <f>vMaxArr3*B76</f>
        <v>0.225</v>
      </c>
      <c r="D76" s="36">
        <f>vPTStar3*(1+((vPTStar3*C76)/(1-(vPTStar3*C76)))*(((vCa3^2)/2)+(vSCV3/2)))</f>
        <v>4.133333333333333</v>
      </c>
      <c r="E76" s="23">
        <f aca="true" t="shared" si="8" ref="E76:E94">D76/vPT3</f>
        <v>2.0666666666666664</v>
      </c>
    </row>
    <row r="77" spans="1:5" ht="12.75">
      <c r="A77" s="22">
        <v>10.5</v>
      </c>
      <c r="B77" s="22">
        <f aca="true" t="shared" si="9" ref="B77:B94">A77/20</f>
        <v>0.525</v>
      </c>
      <c r="C77" s="22">
        <f aca="true" t="shared" si="10" ref="C77:C94">vMaxArr3*B77</f>
        <v>0.23625000000000002</v>
      </c>
      <c r="D77" s="23">
        <f aca="true" t="shared" si="11" ref="D77:D94">vPTStar3*(1+((vPTStar3*C77)/(1-(vPTStar3*C77)))*(((vCa3^2)/2)+(vSCV3/2)))</f>
        <v>4.334502923976609</v>
      </c>
      <c r="E77" s="23">
        <f t="shared" si="8"/>
        <v>2.1672514619883043</v>
      </c>
    </row>
    <row r="78" spans="1:5" ht="12.75">
      <c r="A78" s="22">
        <v>11</v>
      </c>
      <c r="B78" s="22">
        <f t="shared" si="9"/>
        <v>0.55</v>
      </c>
      <c r="C78" s="22">
        <f t="shared" si="10"/>
        <v>0.24750000000000003</v>
      </c>
      <c r="D78" s="23">
        <f t="shared" si="11"/>
        <v>4.558024691358025</v>
      </c>
      <c r="E78" s="23">
        <f t="shared" si="8"/>
        <v>2.2790123456790123</v>
      </c>
    </row>
    <row r="79" spans="1:5" ht="12.75">
      <c r="A79" s="22">
        <v>11.5</v>
      </c>
      <c r="B79" s="22">
        <f t="shared" si="9"/>
        <v>0.575</v>
      </c>
      <c r="C79" s="22">
        <f t="shared" si="10"/>
        <v>0.25875</v>
      </c>
      <c r="D79" s="23">
        <f t="shared" si="11"/>
        <v>4.807843137254901</v>
      </c>
      <c r="E79" s="23">
        <f t="shared" si="8"/>
        <v>2.4039215686274504</v>
      </c>
    </row>
    <row r="80" spans="1:5" ht="12.75">
      <c r="A80" s="22">
        <v>12</v>
      </c>
      <c r="B80" s="22">
        <f t="shared" si="9"/>
        <v>0.6</v>
      </c>
      <c r="C80" s="22">
        <f t="shared" si="10"/>
        <v>0.27</v>
      </c>
      <c r="D80" s="23">
        <f t="shared" si="11"/>
        <v>5.0888888888888895</v>
      </c>
      <c r="E80" s="23">
        <f t="shared" si="8"/>
        <v>2.5444444444444447</v>
      </c>
    </row>
    <row r="81" spans="1:5" ht="12.75">
      <c r="A81" s="22">
        <v>12.5</v>
      </c>
      <c r="B81" s="22">
        <f t="shared" si="9"/>
        <v>0.625</v>
      </c>
      <c r="C81" s="22">
        <f t="shared" si="10"/>
        <v>0.28125</v>
      </c>
      <c r="D81" s="23">
        <f t="shared" si="11"/>
        <v>5.407407407407407</v>
      </c>
      <c r="E81" s="23">
        <f t="shared" si="8"/>
        <v>2.7037037037037037</v>
      </c>
    </row>
    <row r="82" spans="1:5" ht="12.75">
      <c r="A82" s="22">
        <v>13</v>
      </c>
      <c r="B82" s="22">
        <f t="shared" si="9"/>
        <v>0.65</v>
      </c>
      <c r="C82" s="22">
        <f t="shared" si="10"/>
        <v>0.29250000000000004</v>
      </c>
      <c r="D82" s="23">
        <f t="shared" si="11"/>
        <v>5.771428571428573</v>
      </c>
      <c r="E82" s="23">
        <f t="shared" si="8"/>
        <v>2.8857142857142866</v>
      </c>
    </row>
    <row r="83" spans="1:5" ht="12.75">
      <c r="A83" s="22">
        <v>13.5</v>
      </c>
      <c r="B83" s="22">
        <f t="shared" si="9"/>
        <v>0.675</v>
      </c>
      <c r="C83" s="22">
        <f t="shared" si="10"/>
        <v>0.30375</v>
      </c>
      <c r="D83" s="23">
        <f t="shared" si="11"/>
        <v>6.191452991452992</v>
      </c>
      <c r="E83" s="23">
        <f t="shared" si="8"/>
        <v>3.095726495726496</v>
      </c>
    </row>
    <row r="84" spans="1:5" ht="12.75">
      <c r="A84" s="22">
        <v>14</v>
      </c>
      <c r="B84" s="22">
        <f t="shared" si="9"/>
        <v>0.7</v>
      </c>
      <c r="C84" s="22">
        <f t="shared" si="10"/>
        <v>0.315</v>
      </c>
      <c r="D84" s="23">
        <f t="shared" si="11"/>
        <v>6.681481481481482</v>
      </c>
      <c r="E84" s="23">
        <f t="shared" si="8"/>
        <v>3.340740740740741</v>
      </c>
    </row>
    <row r="85" spans="1:5" ht="12.75">
      <c r="A85" s="22">
        <v>14.5</v>
      </c>
      <c r="B85" s="22">
        <f t="shared" si="9"/>
        <v>0.725</v>
      </c>
      <c r="C85" s="22">
        <f t="shared" si="10"/>
        <v>0.32625</v>
      </c>
      <c r="D85" s="23">
        <f t="shared" si="11"/>
        <v>7.26060606060606</v>
      </c>
      <c r="E85" s="23">
        <f t="shared" si="8"/>
        <v>3.63030303030303</v>
      </c>
    </row>
    <row r="86" spans="1:5" ht="12.75">
      <c r="A86" s="22">
        <v>15</v>
      </c>
      <c r="B86" s="22">
        <f t="shared" si="9"/>
        <v>0.75</v>
      </c>
      <c r="C86" s="22">
        <f t="shared" si="10"/>
        <v>0.3375</v>
      </c>
      <c r="D86" s="23">
        <f t="shared" si="11"/>
        <v>7.955555555555558</v>
      </c>
      <c r="E86" s="23">
        <f t="shared" si="8"/>
        <v>3.977777777777779</v>
      </c>
    </row>
    <row r="87" spans="1:5" ht="12.75">
      <c r="A87" s="22">
        <v>15.5</v>
      </c>
      <c r="B87" s="22">
        <f t="shared" si="9"/>
        <v>0.775</v>
      </c>
      <c r="C87" s="22">
        <f t="shared" si="10"/>
        <v>0.34875</v>
      </c>
      <c r="D87" s="23">
        <f t="shared" si="11"/>
        <v>8.80493827160494</v>
      </c>
      <c r="E87" s="23">
        <f t="shared" si="8"/>
        <v>4.40246913580247</v>
      </c>
    </row>
    <row r="88" spans="1:5" ht="12.75">
      <c r="A88" s="22">
        <v>16</v>
      </c>
      <c r="B88" s="22">
        <f t="shared" si="9"/>
        <v>0.8</v>
      </c>
      <c r="C88" s="22">
        <f t="shared" si="10"/>
        <v>0.36000000000000004</v>
      </c>
      <c r="D88" s="23">
        <f t="shared" si="11"/>
        <v>9.866666666666674</v>
      </c>
      <c r="E88" s="23">
        <f t="shared" si="8"/>
        <v>4.933333333333337</v>
      </c>
    </row>
    <row r="89" spans="1:5" ht="12.75">
      <c r="A89" s="22">
        <v>16.5</v>
      </c>
      <c r="B89" s="22">
        <f t="shared" si="9"/>
        <v>0.825</v>
      </c>
      <c r="C89" s="22">
        <f t="shared" si="10"/>
        <v>0.37124999999999997</v>
      </c>
      <c r="D89" s="23">
        <f t="shared" si="11"/>
        <v>11.23174603174603</v>
      </c>
      <c r="E89" s="23">
        <f t="shared" si="8"/>
        <v>5.615873015873015</v>
      </c>
    </row>
    <row r="90" spans="1:5" ht="12.75">
      <c r="A90" s="22">
        <v>17</v>
      </c>
      <c r="B90" s="22">
        <f t="shared" si="9"/>
        <v>0.85</v>
      </c>
      <c r="C90" s="22">
        <f t="shared" si="10"/>
        <v>0.3825</v>
      </c>
      <c r="D90" s="23">
        <f t="shared" si="11"/>
        <v>13.051851851851858</v>
      </c>
      <c r="E90" s="23">
        <f t="shared" si="8"/>
        <v>6.525925925925929</v>
      </c>
    </row>
    <row r="91" spans="1:5" ht="12.75">
      <c r="A91" s="22">
        <v>17.5</v>
      </c>
      <c r="B91" s="22">
        <f t="shared" si="9"/>
        <v>0.875</v>
      </c>
      <c r="C91" s="22">
        <f t="shared" si="10"/>
        <v>0.39375</v>
      </c>
      <c r="D91" s="23">
        <f t="shared" si="11"/>
        <v>15.6</v>
      </c>
      <c r="E91" s="23">
        <f t="shared" si="8"/>
        <v>7.8</v>
      </c>
    </row>
    <row r="92" spans="1:5" ht="12.75">
      <c r="A92" s="22">
        <v>18</v>
      </c>
      <c r="B92" s="22">
        <f t="shared" si="9"/>
        <v>0.9</v>
      </c>
      <c r="C92" s="22">
        <f t="shared" si="10"/>
        <v>0.405</v>
      </c>
      <c r="D92" s="23">
        <f t="shared" si="11"/>
        <v>19.422222222222246</v>
      </c>
      <c r="E92" s="23">
        <f t="shared" si="8"/>
        <v>9.711111111111123</v>
      </c>
    </row>
    <row r="93" spans="1:5" ht="12.75">
      <c r="A93" s="22">
        <v>18.5</v>
      </c>
      <c r="B93" s="22">
        <f t="shared" si="9"/>
        <v>0.925</v>
      </c>
      <c r="C93" s="22">
        <f t="shared" si="10"/>
        <v>0.41625</v>
      </c>
      <c r="D93" s="23">
        <f t="shared" si="11"/>
        <v>25.7925925925926</v>
      </c>
      <c r="E93" s="23">
        <f t="shared" si="8"/>
        <v>12.8962962962963</v>
      </c>
    </row>
    <row r="94" spans="1:5" ht="12.75">
      <c r="A94" s="24">
        <v>19</v>
      </c>
      <c r="B94" s="24">
        <f t="shared" si="9"/>
        <v>0.95</v>
      </c>
      <c r="C94" s="24">
        <f t="shared" si="10"/>
        <v>0.4275</v>
      </c>
      <c r="D94" s="25">
        <f t="shared" si="11"/>
        <v>38.53333333333338</v>
      </c>
      <c r="E94" s="25">
        <f t="shared" si="8"/>
        <v>19.26666666666669</v>
      </c>
    </row>
    <row r="96" ht="12.75">
      <c r="A96" s="12" t="s">
        <v>46</v>
      </c>
    </row>
    <row r="97" spans="1:5" ht="25.5">
      <c r="A97" s="21" t="s">
        <v>9</v>
      </c>
      <c r="B97" s="21" t="s">
        <v>33</v>
      </c>
      <c r="C97" s="21" t="s">
        <v>6</v>
      </c>
      <c r="D97" s="34" t="s">
        <v>7</v>
      </c>
      <c r="E97" s="21" t="s">
        <v>8</v>
      </c>
    </row>
    <row r="98" spans="1:5" ht="12.75">
      <c r="A98" s="35">
        <v>10</v>
      </c>
      <c r="B98" s="35">
        <f>A98/20</f>
        <v>0.5</v>
      </c>
      <c r="C98" s="36">
        <f>E13</f>
        <v>1.7166666666666666</v>
      </c>
      <c r="D98" s="36">
        <f aca="true" t="shared" si="12" ref="D98:D116">E44</f>
        <v>1.8666666666666667</v>
      </c>
      <c r="E98" s="36">
        <f aca="true" t="shared" si="13" ref="E98:E116">E76</f>
        <v>2.0666666666666664</v>
      </c>
    </row>
    <row r="99" spans="1:5" ht="12.75">
      <c r="A99" s="22">
        <v>10.5</v>
      </c>
      <c r="B99" s="22">
        <f aca="true" t="shared" si="14" ref="B99:B116">A99/20</f>
        <v>0.525</v>
      </c>
      <c r="C99" s="23">
        <f aca="true" t="shared" si="15" ref="C99:C116">E14</f>
        <v>1.7804093567251464</v>
      </c>
      <c r="D99" s="23">
        <f t="shared" si="12"/>
        <v>1.9461988304093567</v>
      </c>
      <c r="E99" s="23">
        <f t="shared" si="13"/>
        <v>2.1672514619883043</v>
      </c>
    </row>
    <row r="100" spans="1:5" ht="12.75">
      <c r="A100" s="22">
        <v>11</v>
      </c>
      <c r="B100" s="22">
        <f t="shared" si="14"/>
        <v>0.55</v>
      </c>
      <c r="C100" s="23">
        <f t="shared" si="15"/>
        <v>1.851234567901235</v>
      </c>
      <c r="D100" s="23">
        <f t="shared" si="12"/>
        <v>2.0345679012345683</v>
      </c>
      <c r="E100" s="23">
        <f t="shared" si="13"/>
        <v>2.2790123456790123</v>
      </c>
    </row>
    <row r="101" spans="1:5" ht="12.75">
      <c r="A101" s="22">
        <v>11.5</v>
      </c>
      <c r="B101" s="22">
        <f t="shared" si="14"/>
        <v>0.575</v>
      </c>
      <c r="C101" s="23">
        <f t="shared" si="15"/>
        <v>1.9303921568627451</v>
      </c>
      <c r="D101" s="23">
        <f t="shared" si="12"/>
        <v>2.1333333333333333</v>
      </c>
      <c r="E101" s="23">
        <f t="shared" si="13"/>
        <v>2.4039215686274504</v>
      </c>
    </row>
    <row r="102" spans="1:5" ht="12.75">
      <c r="A102" s="22">
        <v>12</v>
      </c>
      <c r="B102" s="22">
        <f t="shared" si="14"/>
        <v>0.6</v>
      </c>
      <c r="C102" s="23">
        <f t="shared" si="15"/>
        <v>2.019444444444445</v>
      </c>
      <c r="D102" s="23">
        <f t="shared" si="12"/>
        <v>2.244444444444445</v>
      </c>
      <c r="E102" s="23">
        <f t="shared" si="13"/>
        <v>2.5444444444444447</v>
      </c>
    </row>
    <row r="103" spans="1:5" ht="12.75">
      <c r="A103" s="22">
        <v>12.5</v>
      </c>
      <c r="B103" s="22">
        <f t="shared" si="14"/>
        <v>0.625</v>
      </c>
      <c r="C103" s="23">
        <f t="shared" si="15"/>
        <v>2.1203703703703707</v>
      </c>
      <c r="D103" s="23">
        <f t="shared" si="12"/>
        <v>2.3703703703703702</v>
      </c>
      <c r="E103" s="23">
        <f t="shared" si="13"/>
        <v>2.7037037037037037</v>
      </c>
    </row>
    <row r="104" spans="1:5" ht="12.75">
      <c r="A104" s="22">
        <v>13</v>
      </c>
      <c r="B104" s="22">
        <f t="shared" si="14"/>
        <v>0.65</v>
      </c>
      <c r="C104" s="23">
        <f t="shared" si="15"/>
        <v>2.2357142857142867</v>
      </c>
      <c r="D104" s="23">
        <f t="shared" si="12"/>
        <v>2.514285714285715</v>
      </c>
      <c r="E104" s="23">
        <f t="shared" si="13"/>
        <v>2.8857142857142866</v>
      </c>
    </row>
    <row r="105" spans="1:5" ht="12.75">
      <c r="A105" s="22">
        <v>13.5</v>
      </c>
      <c r="B105" s="22">
        <f t="shared" si="14"/>
        <v>0.675</v>
      </c>
      <c r="C105" s="23">
        <f t="shared" si="15"/>
        <v>2.3688034188034193</v>
      </c>
      <c r="D105" s="23">
        <f t="shared" si="12"/>
        <v>2.6803418803418806</v>
      </c>
      <c r="E105" s="23">
        <f t="shared" si="13"/>
        <v>3.095726495726496</v>
      </c>
    </row>
    <row r="106" spans="1:5" ht="12.75">
      <c r="A106" s="22">
        <v>14</v>
      </c>
      <c r="B106" s="22">
        <f t="shared" si="14"/>
        <v>0.7</v>
      </c>
      <c r="C106" s="23">
        <f t="shared" si="15"/>
        <v>2.524074074074075</v>
      </c>
      <c r="D106" s="23">
        <f t="shared" si="12"/>
        <v>2.8740740740740747</v>
      </c>
      <c r="E106" s="23">
        <f t="shared" si="13"/>
        <v>3.340740740740741</v>
      </c>
    </row>
    <row r="107" spans="1:5" ht="12.75">
      <c r="A107" s="22">
        <v>14.5</v>
      </c>
      <c r="B107" s="22">
        <f t="shared" si="14"/>
        <v>0.725</v>
      </c>
      <c r="C107" s="23">
        <f t="shared" si="15"/>
        <v>2.7075757575757575</v>
      </c>
      <c r="D107" s="23">
        <f t="shared" si="12"/>
        <v>3.103030303030303</v>
      </c>
      <c r="E107" s="23">
        <f t="shared" si="13"/>
        <v>3.63030303030303</v>
      </c>
    </row>
    <row r="108" spans="1:5" ht="12.75">
      <c r="A108" s="22">
        <v>15</v>
      </c>
      <c r="B108" s="22">
        <f t="shared" si="14"/>
        <v>0.75</v>
      </c>
      <c r="C108" s="23">
        <f t="shared" si="15"/>
        <v>2.9277777777777794</v>
      </c>
      <c r="D108" s="23">
        <f t="shared" si="12"/>
        <v>3.377777777777779</v>
      </c>
      <c r="E108" s="23">
        <f t="shared" si="13"/>
        <v>3.977777777777779</v>
      </c>
    </row>
    <row r="109" spans="1:5" ht="12.75">
      <c r="A109" s="22">
        <v>15.5</v>
      </c>
      <c r="B109" s="22">
        <f t="shared" si="14"/>
        <v>0.775</v>
      </c>
      <c r="C109" s="23">
        <f t="shared" si="15"/>
        <v>3.196913580246914</v>
      </c>
      <c r="D109" s="23">
        <f t="shared" si="12"/>
        <v>3.7135802469135806</v>
      </c>
      <c r="E109" s="23">
        <f t="shared" si="13"/>
        <v>4.40246913580247</v>
      </c>
    </row>
    <row r="110" spans="1:5" ht="12.75">
      <c r="A110" s="22">
        <v>16</v>
      </c>
      <c r="B110" s="22">
        <f t="shared" si="14"/>
        <v>0.8</v>
      </c>
      <c r="C110" s="23">
        <f t="shared" si="15"/>
        <v>3.5333333333333354</v>
      </c>
      <c r="D110" s="23">
        <f t="shared" si="12"/>
        <v>4.1333333333333355</v>
      </c>
      <c r="E110" s="23">
        <f t="shared" si="13"/>
        <v>4.933333333333337</v>
      </c>
    </row>
    <row r="111" spans="1:5" ht="12.75">
      <c r="A111" s="22">
        <v>16.5</v>
      </c>
      <c r="B111" s="22">
        <f t="shared" si="14"/>
        <v>0.825</v>
      </c>
      <c r="C111" s="23">
        <f t="shared" si="15"/>
        <v>3.965873015873015</v>
      </c>
      <c r="D111" s="23">
        <f t="shared" si="12"/>
        <v>4.673015873015872</v>
      </c>
      <c r="E111" s="23">
        <f t="shared" si="13"/>
        <v>5.615873015873015</v>
      </c>
    </row>
    <row r="112" spans="1:5" ht="12.75">
      <c r="A112" s="22">
        <v>17</v>
      </c>
      <c r="B112" s="22">
        <f t="shared" si="14"/>
        <v>0.85</v>
      </c>
      <c r="C112" s="23">
        <f t="shared" si="15"/>
        <v>4.542592592592595</v>
      </c>
      <c r="D112" s="23">
        <f t="shared" si="12"/>
        <v>5.392592592592595</v>
      </c>
      <c r="E112" s="23">
        <f t="shared" si="13"/>
        <v>6.525925925925929</v>
      </c>
    </row>
    <row r="113" spans="1:5" ht="12.75">
      <c r="A113" s="22">
        <v>17.5</v>
      </c>
      <c r="B113" s="22">
        <f t="shared" si="14"/>
        <v>0.875</v>
      </c>
      <c r="C113" s="23">
        <f t="shared" si="15"/>
        <v>5.3500000000000005</v>
      </c>
      <c r="D113" s="23">
        <f t="shared" si="12"/>
        <v>6.4</v>
      </c>
      <c r="E113" s="23">
        <f t="shared" si="13"/>
        <v>7.8</v>
      </c>
    </row>
    <row r="114" spans="1:5" ht="12.75">
      <c r="A114" s="22">
        <v>18</v>
      </c>
      <c r="B114" s="22">
        <f t="shared" si="14"/>
        <v>0.9</v>
      </c>
      <c r="C114" s="23">
        <f t="shared" si="15"/>
        <v>6.561111111111121</v>
      </c>
      <c r="D114" s="23">
        <f t="shared" si="12"/>
        <v>7.911111111111121</v>
      </c>
      <c r="E114" s="23">
        <f t="shared" si="13"/>
        <v>9.711111111111123</v>
      </c>
    </row>
    <row r="115" spans="1:5" ht="12.75">
      <c r="A115" s="22">
        <v>18.5</v>
      </c>
      <c r="B115" s="22">
        <f t="shared" si="14"/>
        <v>0.925</v>
      </c>
      <c r="C115" s="23">
        <f t="shared" si="15"/>
        <v>8.579629629629634</v>
      </c>
      <c r="D115" s="23">
        <f t="shared" si="12"/>
        <v>10.429629629629634</v>
      </c>
      <c r="E115" s="23">
        <f t="shared" si="13"/>
        <v>12.8962962962963</v>
      </c>
    </row>
    <row r="116" spans="1:5" ht="12.75">
      <c r="A116" s="24">
        <v>19</v>
      </c>
      <c r="B116" s="24">
        <f t="shared" si="14"/>
        <v>0.95</v>
      </c>
      <c r="C116" s="25">
        <f t="shared" si="15"/>
        <v>12.616666666666685</v>
      </c>
      <c r="D116" s="25">
        <f t="shared" si="12"/>
        <v>15.466666666666686</v>
      </c>
      <c r="E116" s="25">
        <f t="shared" si="13"/>
        <v>19.26666666666669</v>
      </c>
    </row>
    <row r="117" spans="4:5" ht="12.75">
      <c r="D117" s="33"/>
      <c r="E117" s="33"/>
    </row>
    <row r="118" spans="4:5" ht="12.75">
      <c r="D118" s="33"/>
      <c r="E118" s="33"/>
    </row>
    <row r="119" spans="4:5" ht="12.75">
      <c r="D119" s="33"/>
      <c r="E119" s="33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&amp;LCopyright © FabTime Inc. 2001. All Rights Reserved. Web: www.fabtime.com. Tel: (408) 549-9932. Email: Jennifer.Robinson@FabTime.com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22"/>
  <sheetViews>
    <sheetView showGridLines="0" workbookViewId="0" topLeftCell="A1">
      <selection activeCell="A23" sqref="A23"/>
    </sheetView>
  </sheetViews>
  <sheetFormatPr defaultColWidth="9.140625" defaultRowHeight="12.75"/>
  <sheetData>
    <row r="4" ht="12.75">
      <c r="A4" s="12" t="s">
        <v>28</v>
      </c>
    </row>
    <row r="5" ht="12.75">
      <c r="A5" s="40" t="s">
        <v>59</v>
      </c>
    </row>
    <row r="6" ht="12.75">
      <c r="A6" t="s">
        <v>44</v>
      </c>
    </row>
    <row r="7" ht="12.75">
      <c r="A7" t="s">
        <v>52</v>
      </c>
    </row>
    <row r="8" ht="12.75">
      <c r="A8" t="s">
        <v>29</v>
      </c>
    </row>
    <row r="9" ht="12.75">
      <c r="A9" t="s">
        <v>53</v>
      </c>
    </row>
    <row r="10" ht="12.75">
      <c r="A10" t="s">
        <v>58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6" ht="12.75">
      <c r="A16" t="s">
        <v>3</v>
      </c>
    </row>
    <row r="17" ht="12.75">
      <c r="A17" t="s">
        <v>47</v>
      </c>
    </row>
    <row r="18" ht="12.75">
      <c r="A18" s="4"/>
    </row>
    <row r="19" ht="12.75">
      <c r="A19" s="4"/>
    </row>
    <row r="22" ht="12.75">
      <c r="A22" t="s">
        <v>60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FabTime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Chance</dc:creator>
  <cp:keywords/>
  <dc:description/>
  <cp:lastModifiedBy>Jennifer Robinson</cp:lastModifiedBy>
  <cp:lastPrinted>2001-11-13T02:48:31Z</cp:lastPrinted>
  <dcterms:created xsi:type="dcterms:W3CDTF">2001-07-09T04:01:17Z</dcterms:created>
  <dcterms:modified xsi:type="dcterms:W3CDTF">2003-03-14T22:11:06Z</dcterms:modified>
  <cp:category/>
  <cp:version/>
  <cp:contentType/>
  <cp:contentStatus/>
</cp:coreProperties>
</file>